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56" windowWidth="15252" windowHeight="8688" firstSheet="1" activeTab="4"/>
  </bookViews>
  <sheets>
    <sheet name="справляемость_чел" sheetId="4" r:id="rId1"/>
    <sheet name="Справляемость_%" sheetId="5" r:id="rId2"/>
    <sheet name="уровень_разв_чел" sheetId="8" r:id="rId3"/>
    <sheet name="уров_разв_%" sheetId="9" r:id="rId4"/>
    <sheet name="таблица" sheetId="1" r:id="rId5"/>
  </sheets>
  <definedNames>
    <definedName name="_xlnm.Print_Area" localSheetId="4">таблица!$A$1:$V$44</definedName>
  </definedNames>
  <calcPr calcId="145621"/>
</workbook>
</file>

<file path=xl/calcChain.xml><?xml version="1.0" encoding="utf-8"?>
<calcChain xmlns="http://schemas.openxmlformats.org/spreadsheetml/2006/main">
  <c r="L43" i="1"/>
  <c r="P5" l="1"/>
  <c r="Q6"/>
  <c r="Q5"/>
  <c r="Q4"/>
  <c r="O6"/>
  <c r="O5"/>
  <c r="O4"/>
  <c r="F38"/>
  <c r="D40"/>
  <c r="E40"/>
  <c r="F40"/>
  <c r="G40"/>
  <c r="H40"/>
  <c r="D36"/>
  <c r="E36"/>
  <c r="F36"/>
  <c r="G36"/>
  <c r="H36"/>
  <c r="I3"/>
  <c r="L5"/>
  <c r="L6"/>
  <c r="L7"/>
  <c r="L8"/>
  <c r="L9"/>
  <c r="L10"/>
  <c r="L11"/>
  <c r="L12"/>
  <c r="L13"/>
  <c r="L14"/>
  <c r="L15"/>
  <c r="L16"/>
  <c r="L17"/>
  <c r="L18"/>
  <c r="L19"/>
  <c r="L20"/>
  <c r="L21"/>
  <c r="L22"/>
  <c r="K22" s="1"/>
  <c r="L23"/>
  <c r="L24"/>
  <c r="L25"/>
  <c r="L26"/>
  <c r="K26" s="1"/>
  <c r="L27"/>
  <c r="L28"/>
  <c r="K28" s="1"/>
  <c r="L29"/>
  <c r="K29" s="1"/>
  <c r="L30"/>
  <c r="K30" s="1"/>
  <c r="L31"/>
  <c r="K31" s="1"/>
  <c r="L32"/>
  <c r="K32" s="1"/>
  <c r="L33"/>
  <c r="K33" s="1"/>
  <c r="L4"/>
  <c r="I26"/>
  <c r="J26" s="1"/>
  <c r="I27"/>
  <c r="J27" s="1"/>
  <c r="I28"/>
  <c r="I29"/>
  <c r="I30"/>
  <c r="I31"/>
  <c r="I32"/>
  <c r="C43"/>
  <c r="D34" s="1"/>
  <c r="P4"/>
  <c r="K27" l="1"/>
  <c r="T6"/>
  <c r="G41"/>
  <c r="V4"/>
  <c r="T4"/>
  <c r="V5"/>
  <c r="T5"/>
  <c r="V6"/>
  <c r="U4"/>
  <c r="U5"/>
  <c r="D37"/>
  <c r="F35"/>
  <c r="G34"/>
  <c r="H41"/>
  <c r="F41"/>
  <c r="E35"/>
  <c r="F34"/>
  <c r="E41"/>
  <c r="C34"/>
  <c r="H37"/>
  <c r="G37"/>
  <c r="H35"/>
  <c r="D35"/>
  <c r="E34"/>
  <c r="D41"/>
  <c r="C35"/>
  <c r="E37"/>
  <c r="F37"/>
  <c r="G35"/>
  <c r="H34"/>
  <c r="F39"/>
  <c r="J31"/>
  <c r="J29"/>
  <c r="J32"/>
  <c r="J30"/>
  <c r="J28"/>
  <c r="C40"/>
  <c r="C41" s="1"/>
  <c r="G38"/>
  <c r="G39" s="1"/>
  <c r="C36"/>
  <c r="C37" s="1"/>
  <c r="I25" l="1"/>
  <c r="I24"/>
  <c r="I33"/>
  <c r="J33" s="1"/>
  <c r="I23"/>
  <c r="I22"/>
  <c r="J22" s="1"/>
  <c r="I21"/>
  <c r="I20"/>
  <c r="I19"/>
  <c r="I18"/>
  <c r="I5"/>
  <c r="I6"/>
  <c r="I7"/>
  <c r="I8"/>
  <c r="I9"/>
  <c r="I10"/>
  <c r="I11"/>
  <c r="I12"/>
  <c r="I13"/>
  <c r="I14"/>
  <c r="I15"/>
  <c r="I16"/>
  <c r="I17"/>
  <c r="I4"/>
  <c r="J4" l="1"/>
  <c r="K4"/>
  <c r="J36" s="1"/>
  <c r="J10"/>
  <c r="K10"/>
  <c r="J18"/>
  <c r="K18"/>
  <c r="J5"/>
  <c r="K5"/>
  <c r="J16"/>
  <c r="K16"/>
  <c r="J17"/>
  <c r="K17"/>
  <c r="J23"/>
  <c r="K23"/>
  <c r="J6"/>
  <c r="K6"/>
  <c r="J7"/>
  <c r="K7"/>
  <c r="J14"/>
  <c r="K14"/>
  <c r="J20"/>
  <c r="K20"/>
  <c r="J11"/>
  <c r="K11"/>
  <c r="J12"/>
  <c r="K12"/>
  <c r="J13"/>
  <c r="K13"/>
  <c r="J21"/>
  <c r="K21"/>
  <c r="J8"/>
  <c r="K8"/>
  <c r="J15"/>
  <c r="K15"/>
  <c r="J9"/>
  <c r="K9"/>
  <c r="J19"/>
  <c r="K19"/>
  <c r="J24"/>
  <c r="K24"/>
  <c r="J25"/>
  <c r="K25"/>
  <c r="I34"/>
  <c r="J34" s="1"/>
  <c r="K36" l="1"/>
  <c r="J38"/>
  <c r="J37"/>
  <c r="J39" l="1"/>
  <c r="K43"/>
  <c r="K38"/>
  <c r="K42"/>
  <c r="K37"/>
  <c r="L42" s="1"/>
  <c r="K39" l="1"/>
</calcChain>
</file>

<file path=xl/sharedStrings.xml><?xml version="1.0" encoding="utf-8"?>
<sst xmlns="http://schemas.openxmlformats.org/spreadsheetml/2006/main" count="65" uniqueCount="52">
  <si>
    <t>№</t>
  </si>
  <si>
    <t>ФИ</t>
  </si>
  <si>
    <t>сумма  баллов</t>
  </si>
  <si>
    <t>уровень</t>
  </si>
  <si>
    <t>высокий</t>
  </si>
  <si>
    <t>низкий</t>
  </si>
  <si>
    <t>средний</t>
  </si>
  <si>
    <t>критерии</t>
  </si>
  <si>
    <t>ср. балл по критерию</t>
  </si>
  <si>
    <t xml:space="preserve">% выполнения </t>
  </si>
  <si>
    <t>не выполнили, чел</t>
  </si>
  <si>
    <t>не выполнили, %</t>
  </si>
  <si>
    <t xml:space="preserve"> частично, чел</t>
  </si>
  <si>
    <t xml:space="preserve"> частично, %</t>
  </si>
  <si>
    <t>полностью, чел</t>
  </si>
  <si>
    <t>полностью, %</t>
  </si>
  <si>
    <t>человек</t>
  </si>
  <si>
    <t>%</t>
  </si>
  <si>
    <t xml:space="preserve">достигли базового </t>
  </si>
  <si>
    <t>не выполнены</t>
  </si>
  <si>
    <t>частично</t>
  </si>
  <si>
    <t>полностью</t>
  </si>
  <si>
    <t>схема ПСС</t>
  </si>
  <si>
    <t>следствие</t>
  </si>
  <si>
    <t>уровень развития умения</t>
  </si>
  <si>
    <t>В зону "Хочу" первой схемы выписаны профессии</t>
  </si>
  <si>
    <t>В зону "Могу" первой схемы выписаны характеристики</t>
  </si>
  <si>
    <t>В зону "Надо" первой схемы выписана профессия</t>
  </si>
  <si>
    <t>Верно заполнена схема ПСС</t>
  </si>
  <si>
    <t>В схеме ПСС причины выбраны</t>
  </si>
  <si>
    <t>В схеме ПСС следствие выбрано</t>
  </si>
  <si>
    <t>причины</t>
  </si>
  <si>
    <t>количество человек, присутствующих на работе</t>
  </si>
  <si>
    <t>максимальный балл по критерюю</t>
  </si>
  <si>
    <t>справляемость с умением</t>
  </si>
  <si>
    <t>ученик 1</t>
  </si>
  <si>
    <t>ученик 2</t>
  </si>
  <si>
    <t>ученик 3</t>
  </si>
  <si>
    <t>ученик 4</t>
  </si>
  <si>
    <t>ученик 5</t>
  </si>
  <si>
    <t>ученик 6</t>
  </si>
  <si>
    <t>ученик 7</t>
  </si>
  <si>
    <t>ученик 8</t>
  </si>
  <si>
    <t>ученик 9</t>
  </si>
  <si>
    <t>ученик 10</t>
  </si>
  <si>
    <t>ученик 11</t>
  </si>
  <si>
    <t>ученик 12</t>
  </si>
  <si>
    <t>ученик 13</t>
  </si>
  <si>
    <t>ученик 14</t>
  </si>
  <si>
    <t>ученик 15</t>
  </si>
  <si>
    <t>ученик 16</t>
  </si>
  <si>
    <t>ученик 17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</si>
</sst>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sz val="18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EFEB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9" fontId="0" fillId="0" borderId="0" xfId="0" applyNumberFormat="1"/>
    <xf numFmtId="0" fontId="0" fillId="0" borderId="1" xfId="0" applyBorder="1"/>
    <xf numFmtId="1" fontId="0" fillId="0" borderId="0" xfId="0" applyNumberFormat="1"/>
    <xf numFmtId="0" fontId="0" fillId="0" borderId="1" xfId="0" applyFill="1" applyBorder="1"/>
    <xf numFmtId="164" fontId="0" fillId="0" borderId="0" xfId="0" applyNumberFormat="1"/>
    <xf numFmtId="0" fontId="0" fillId="2" borderId="1" xfId="0" applyFill="1" applyBorder="1"/>
    <xf numFmtId="9" fontId="0" fillId="2" borderId="1" xfId="0" applyNumberFormat="1" applyFill="1" applyBorder="1"/>
    <xf numFmtId="0" fontId="0" fillId="2" borderId="1" xfId="0" applyFill="1" applyBorder="1" applyAlignment="1">
      <alignment wrapText="1"/>
    </xf>
    <xf numFmtId="0" fontId="0" fillId="0" borderId="4" xfId="0" applyBorder="1"/>
    <xf numFmtId="0" fontId="0" fillId="0" borderId="3" xfId="0" applyBorder="1"/>
    <xf numFmtId="0" fontId="1" fillId="0" borderId="1" xfId="0" applyFont="1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4" borderId="1" xfId="0" applyFill="1" applyBorder="1"/>
    <xf numFmtId="0" fontId="2" fillId="3" borderId="3" xfId="0" applyFont="1" applyFill="1" applyBorder="1" applyAlignment="1">
      <alignment vertical="center" wrapText="1"/>
    </xf>
    <xf numFmtId="0" fontId="0" fillId="5" borderId="1" xfId="0" applyFill="1" applyBorder="1"/>
    <xf numFmtId="2" fontId="0" fillId="5" borderId="1" xfId="0" applyNumberFormat="1" applyFill="1" applyBorder="1"/>
    <xf numFmtId="164" fontId="0" fillId="5" borderId="1" xfId="0" applyNumberFormat="1" applyFill="1" applyBorder="1"/>
    <xf numFmtId="0" fontId="0" fillId="5" borderId="0" xfId="0" applyFill="1"/>
    <xf numFmtId="164" fontId="0" fillId="5" borderId="1" xfId="0" applyNumberFormat="1" applyFill="1" applyBorder="1" applyAlignment="1"/>
    <xf numFmtId="0" fontId="0" fillId="0" borderId="1" xfId="0" applyBorder="1" applyAlignment="1">
      <alignment horizontal="center" wrapText="1"/>
    </xf>
    <xf numFmtId="0" fontId="0" fillId="6" borderId="1" xfId="0" applyFill="1" applyBorder="1" applyAlignment="1">
      <alignment wrapText="1"/>
    </xf>
    <xf numFmtId="0" fontId="0" fillId="7" borderId="1" xfId="0" applyFill="1" applyBorder="1"/>
    <xf numFmtId="9" fontId="0" fillId="7" borderId="1" xfId="0" applyNumberFormat="1" applyFill="1" applyBorder="1"/>
    <xf numFmtId="9" fontId="1" fillId="4" borderId="1" xfId="0" applyNumberFormat="1" applyFont="1" applyFill="1" applyBorder="1"/>
    <xf numFmtId="0" fontId="0" fillId="8" borderId="1" xfId="0" applyFill="1" applyBorder="1" applyAlignment="1">
      <alignment wrapText="1"/>
    </xf>
    <xf numFmtId="0" fontId="0" fillId="8" borderId="1" xfId="0" applyFill="1" applyBorder="1"/>
    <xf numFmtId="9" fontId="0" fillId="8" borderId="1" xfId="0" applyNumberFormat="1" applyFill="1" applyBorder="1"/>
    <xf numFmtId="0" fontId="0" fillId="9" borderId="1" xfId="0" applyFill="1" applyBorder="1"/>
    <xf numFmtId="1" fontId="0" fillId="9" borderId="1" xfId="0" applyNumberFormat="1" applyFill="1" applyBorder="1"/>
    <xf numFmtId="164" fontId="0" fillId="9" borderId="1" xfId="0" applyNumberFormat="1" applyFill="1" applyBorder="1"/>
    <xf numFmtId="0" fontId="0" fillId="10" borderId="1" xfId="0" applyFill="1" applyBorder="1"/>
    <xf numFmtId="1" fontId="0" fillId="10" borderId="1" xfId="0" applyNumberFormat="1" applyFill="1" applyBorder="1"/>
    <xf numFmtId="9" fontId="0" fillId="10" borderId="1" xfId="0" applyNumberFormat="1" applyFill="1" applyBorder="1"/>
    <xf numFmtId="0" fontId="0" fillId="6" borderId="1" xfId="0" applyFill="1" applyBorder="1"/>
    <xf numFmtId="0" fontId="2" fillId="0" borderId="1" xfId="0" applyFont="1" applyFill="1" applyBorder="1" applyAlignment="1">
      <alignment vertical="center" wrapText="1"/>
    </xf>
    <xf numFmtId="9" fontId="1" fillId="0" borderId="1" xfId="0" applyNumberFormat="1" applyFont="1" applyFill="1" applyBorder="1"/>
    <xf numFmtId="0" fontId="0" fillId="6" borderId="3" xfId="0" applyFill="1" applyBorder="1" applyAlignment="1">
      <alignment horizontal="center" vertical="center" wrapText="1"/>
    </xf>
    <xf numFmtId="164" fontId="0" fillId="6" borderId="3" xfId="0" applyNumberForma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0" fillId="2" borderId="0" xfId="0" applyNumberFormat="1" applyFill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10" borderId="4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7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EFE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1.xml"/><Relationship Id="rId4" Type="http://schemas.openxmlformats.org/officeDocument/2006/relationships/chartsheet" Target="chart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/>
            </a:pPr>
            <a:r>
              <a:rPr lang="ru-RU"/>
              <a:t>Справляемость с умением составлять схему ПСС, человек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таблица!$O$3</c:f>
              <c:strCache>
                <c:ptCount val="1"/>
                <c:pt idx="0">
                  <c:v>не выполнены</c:v>
                </c:pt>
              </c:strCache>
            </c:strRef>
          </c:tx>
          <c:dLbls>
            <c:txPr>
              <a:bodyPr/>
              <a:lstStyle/>
              <a:p>
                <a:pPr>
                  <a:defRPr sz="14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таблица!$N$4:$N$6</c:f>
              <c:strCache>
                <c:ptCount val="3"/>
                <c:pt idx="0">
                  <c:v>схема ПСС</c:v>
                </c:pt>
                <c:pt idx="1">
                  <c:v>причины</c:v>
                </c:pt>
                <c:pt idx="2">
                  <c:v>следствие</c:v>
                </c:pt>
              </c:strCache>
            </c:strRef>
          </c:cat>
          <c:val>
            <c:numRef>
              <c:f>таблица!$O$4:$O$6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таблица!$P$3</c:f>
              <c:strCache>
                <c:ptCount val="1"/>
                <c:pt idx="0">
                  <c:v>частично</c:v>
                </c:pt>
              </c:strCache>
            </c:strRef>
          </c:tx>
          <c:dLbls>
            <c:txPr>
              <a:bodyPr/>
              <a:lstStyle/>
              <a:p>
                <a:pPr>
                  <a:defRPr sz="1600">
                    <a:solidFill>
                      <a:srgbClr val="FF0000"/>
                    </a:solidFill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таблица!$N$4:$N$6</c:f>
              <c:strCache>
                <c:ptCount val="3"/>
                <c:pt idx="0">
                  <c:v>схема ПСС</c:v>
                </c:pt>
                <c:pt idx="1">
                  <c:v>причины</c:v>
                </c:pt>
                <c:pt idx="2">
                  <c:v>следствие</c:v>
                </c:pt>
              </c:strCache>
            </c:strRef>
          </c:cat>
          <c:val>
            <c:numRef>
              <c:f>таблица!$P$4:$P$6</c:f>
              <c:numCache>
                <c:formatCode>General</c:formatCode>
                <c:ptCount val="3"/>
                <c:pt idx="0">
                  <c:v>7</c:v>
                </c:pt>
                <c:pt idx="1">
                  <c:v>8</c:v>
                </c:pt>
              </c:numCache>
            </c:numRef>
          </c:val>
        </c:ser>
        <c:ser>
          <c:idx val="2"/>
          <c:order val="2"/>
          <c:tx>
            <c:strRef>
              <c:f>таблица!$Q$3</c:f>
              <c:strCache>
                <c:ptCount val="1"/>
                <c:pt idx="0">
                  <c:v>полностью</c:v>
                </c:pt>
              </c:strCache>
            </c:strRef>
          </c:tx>
          <c:dLbls>
            <c:txPr>
              <a:bodyPr/>
              <a:lstStyle/>
              <a:p>
                <a:pPr>
                  <a:defRPr sz="1200" b="1">
                    <a:solidFill>
                      <a:srgbClr val="00B050"/>
                    </a:solidFill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таблица!$N$4:$N$6</c:f>
              <c:strCache>
                <c:ptCount val="3"/>
                <c:pt idx="0">
                  <c:v>схема ПСС</c:v>
                </c:pt>
                <c:pt idx="1">
                  <c:v>причины</c:v>
                </c:pt>
                <c:pt idx="2">
                  <c:v>следствие</c:v>
                </c:pt>
              </c:strCache>
            </c:strRef>
          </c:cat>
          <c:val>
            <c:numRef>
              <c:f>таблица!$Q$4:$Q$6</c:f>
              <c:numCache>
                <c:formatCode>General</c:formatCode>
                <c:ptCount val="3"/>
                <c:pt idx="0">
                  <c:v>8</c:v>
                </c:pt>
                <c:pt idx="1">
                  <c:v>8</c:v>
                </c:pt>
                <c:pt idx="2">
                  <c:v>13</c:v>
                </c:pt>
              </c:numCache>
            </c:numRef>
          </c:val>
        </c:ser>
        <c:dLbls>
          <c:showVal val="1"/>
        </c:dLbls>
        <c:axId val="166169216"/>
        <c:axId val="126951808"/>
      </c:barChart>
      <c:catAx>
        <c:axId val="166169216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/>
            </a:pPr>
            <a:endParaRPr lang="ru-RU"/>
          </a:p>
        </c:txPr>
        <c:crossAx val="126951808"/>
        <c:crosses val="autoZero"/>
        <c:auto val="1"/>
        <c:lblAlgn val="ctr"/>
        <c:lblOffset val="100"/>
      </c:catAx>
      <c:valAx>
        <c:axId val="126951808"/>
        <c:scaling>
          <c:orientation val="minMax"/>
        </c:scaling>
        <c:axPos val="l"/>
        <c:majorGridlines/>
        <c:numFmt formatCode="General" sourceLinked="1"/>
        <c:tickLblPos val="nextTo"/>
        <c:crossAx val="166169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463678489303859"/>
          <c:y val="0.36968608261506752"/>
          <c:w val="0.18536321510696127"/>
          <c:h val="0.23785171017660647"/>
        </c:manualLayout>
      </c:layout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/>
            </a:pPr>
            <a:r>
              <a:rPr lang="ru-RU"/>
              <a:t>Справляемость с умением составлять схему ПСС, %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таблица!$T$3</c:f>
              <c:strCache>
                <c:ptCount val="1"/>
                <c:pt idx="0">
                  <c:v>не выполнены</c:v>
                </c:pt>
              </c:strCache>
            </c:strRef>
          </c:tx>
          <c:dLbls>
            <c:dLblPos val="outEnd"/>
            <c:showVal val="1"/>
          </c:dLbls>
          <c:cat>
            <c:strRef>
              <c:f>таблица!$S$4:$S$6</c:f>
              <c:strCache>
                <c:ptCount val="3"/>
                <c:pt idx="0">
                  <c:v>схема ПСС</c:v>
                </c:pt>
                <c:pt idx="1">
                  <c:v>причины</c:v>
                </c:pt>
                <c:pt idx="2">
                  <c:v>следствие</c:v>
                </c:pt>
              </c:strCache>
            </c:strRef>
          </c:cat>
          <c:val>
            <c:numRef>
              <c:f>таблица!$T$4:$T$6</c:f>
              <c:numCache>
                <c:formatCode>0%</c:formatCode>
                <c:ptCount val="3"/>
                <c:pt idx="0">
                  <c:v>0.11764705882352941</c:v>
                </c:pt>
                <c:pt idx="1">
                  <c:v>0.17647058823529413</c:v>
                </c:pt>
                <c:pt idx="2">
                  <c:v>0.23529411764705882</c:v>
                </c:pt>
              </c:numCache>
            </c:numRef>
          </c:val>
        </c:ser>
        <c:ser>
          <c:idx val="1"/>
          <c:order val="1"/>
          <c:tx>
            <c:strRef>
              <c:f>таблица!$U$3</c:f>
              <c:strCache>
                <c:ptCount val="1"/>
                <c:pt idx="0">
                  <c:v>частично</c:v>
                </c:pt>
              </c:strCache>
            </c:strRef>
          </c:tx>
          <c:dLbls>
            <c:dLblPos val="outEnd"/>
            <c:showVal val="1"/>
          </c:dLbls>
          <c:cat>
            <c:strRef>
              <c:f>таблица!$S$4:$S$6</c:f>
              <c:strCache>
                <c:ptCount val="3"/>
                <c:pt idx="0">
                  <c:v>схема ПСС</c:v>
                </c:pt>
                <c:pt idx="1">
                  <c:v>причины</c:v>
                </c:pt>
                <c:pt idx="2">
                  <c:v>следствие</c:v>
                </c:pt>
              </c:strCache>
            </c:strRef>
          </c:cat>
          <c:val>
            <c:numRef>
              <c:f>таблица!$U$4:$U$6</c:f>
              <c:numCache>
                <c:formatCode>0%</c:formatCode>
                <c:ptCount val="3"/>
                <c:pt idx="0">
                  <c:v>0.41176470588235292</c:v>
                </c:pt>
                <c:pt idx="1">
                  <c:v>0.47058823529411764</c:v>
                </c:pt>
              </c:numCache>
            </c:numRef>
          </c:val>
        </c:ser>
        <c:ser>
          <c:idx val="2"/>
          <c:order val="2"/>
          <c:tx>
            <c:strRef>
              <c:f>таблица!$V$3</c:f>
              <c:strCache>
                <c:ptCount val="1"/>
                <c:pt idx="0">
                  <c:v>полностью</c:v>
                </c:pt>
              </c:strCache>
            </c:strRef>
          </c:tx>
          <c:dLbls>
            <c:dLblPos val="outEnd"/>
            <c:showVal val="1"/>
          </c:dLbls>
          <c:cat>
            <c:strRef>
              <c:f>таблица!$S$4:$S$6</c:f>
              <c:strCache>
                <c:ptCount val="3"/>
                <c:pt idx="0">
                  <c:v>схема ПСС</c:v>
                </c:pt>
                <c:pt idx="1">
                  <c:v>причины</c:v>
                </c:pt>
                <c:pt idx="2">
                  <c:v>следствие</c:v>
                </c:pt>
              </c:strCache>
            </c:strRef>
          </c:cat>
          <c:val>
            <c:numRef>
              <c:f>таблица!$V$4:$V$6</c:f>
              <c:numCache>
                <c:formatCode>0%</c:formatCode>
                <c:ptCount val="3"/>
                <c:pt idx="0">
                  <c:v>0.47058823529411764</c:v>
                </c:pt>
                <c:pt idx="1">
                  <c:v>0.47058823529411764</c:v>
                </c:pt>
                <c:pt idx="2">
                  <c:v>0.76470588235294112</c:v>
                </c:pt>
              </c:numCache>
            </c:numRef>
          </c:val>
        </c:ser>
        <c:dLbls>
          <c:showVal val="1"/>
        </c:dLbls>
        <c:axId val="126969728"/>
        <c:axId val="126971264"/>
      </c:barChart>
      <c:catAx>
        <c:axId val="126969728"/>
        <c:scaling>
          <c:orientation val="minMax"/>
        </c:scaling>
        <c:axPos val="b"/>
        <c:tickLblPos val="nextTo"/>
        <c:crossAx val="126971264"/>
        <c:crosses val="autoZero"/>
        <c:auto val="1"/>
        <c:lblAlgn val="ctr"/>
        <c:lblOffset val="100"/>
      </c:catAx>
      <c:valAx>
        <c:axId val="126971264"/>
        <c:scaling>
          <c:orientation val="minMax"/>
        </c:scaling>
        <c:axPos val="l"/>
        <c:majorGridlines/>
        <c:numFmt formatCode="0%" sourceLinked="1"/>
        <c:tickLblPos val="nextTo"/>
        <c:crossAx val="126969728"/>
        <c:crosses val="autoZero"/>
        <c:crossBetween val="between"/>
      </c:valAx>
    </c:plotArea>
    <c:legend>
      <c:legendPos val="r"/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/>
            </a:pPr>
            <a:r>
              <a:rPr lang="ru-RU"/>
              <a:t>Мониторинг уровня развития умения составлять схему ПСС, человек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таблица!$J$35</c:f>
              <c:strCache>
                <c:ptCount val="1"/>
                <c:pt idx="0">
                  <c:v>человек</c:v>
                </c:pt>
              </c:strCache>
            </c:strRef>
          </c:tx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dLblPos val="outEnd"/>
            <c:showVal val="1"/>
          </c:dLbls>
          <c:cat>
            <c:strRef>
              <c:f>таблица!$I$36:$I$38</c:f>
              <c:strCache>
                <c:ptCount val="3"/>
                <c:pt idx="0">
                  <c:v>высокий</c:v>
                </c:pt>
                <c:pt idx="1">
                  <c:v>средний</c:v>
                </c:pt>
                <c:pt idx="2">
                  <c:v>низкий</c:v>
                </c:pt>
              </c:strCache>
            </c:strRef>
          </c:cat>
          <c:val>
            <c:numRef>
              <c:f>таблица!$J$36:$J$38</c:f>
              <c:numCache>
                <c:formatCode>0</c:formatCode>
                <c:ptCount val="3"/>
                <c:pt idx="0">
                  <c:v>4</c:v>
                </c:pt>
                <c:pt idx="1">
                  <c:v>7</c:v>
                </c:pt>
                <c:pt idx="2">
                  <c:v>6</c:v>
                </c:pt>
              </c:numCache>
            </c:numRef>
          </c:val>
        </c:ser>
        <c:dLbls>
          <c:showVal val="1"/>
        </c:dLbls>
        <c:axId val="52634752"/>
        <c:axId val="52636288"/>
      </c:barChart>
      <c:catAx>
        <c:axId val="52634752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/>
            </a:pPr>
            <a:endParaRPr lang="ru-RU"/>
          </a:p>
        </c:txPr>
        <c:crossAx val="52636288"/>
        <c:crosses val="autoZero"/>
        <c:auto val="1"/>
        <c:lblAlgn val="ctr"/>
        <c:lblOffset val="100"/>
      </c:catAx>
      <c:valAx>
        <c:axId val="52636288"/>
        <c:scaling>
          <c:orientation val="minMax"/>
        </c:scaling>
        <c:axPos val="l"/>
        <c:majorGridlines/>
        <c:numFmt formatCode="0" sourceLinked="1"/>
        <c:tickLblPos val="nextTo"/>
        <c:crossAx val="52634752"/>
        <c:crosses val="autoZero"/>
        <c:crossBetween val="between"/>
      </c:valAx>
    </c:plotArea>
    <c:legend>
      <c:legendPos val="r"/>
    </c:legend>
    <c:plotVisOnly val="1"/>
    <c:dispBlanksAs val="gap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0"/>
  <c:chart>
    <c:title>
      <c:tx>
        <c:rich>
          <a:bodyPr/>
          <a:lstStyle/>
          <a:p>
            <a:pPr>
              <a:defRPr/>
            </a:pPr>
            <a:r>
              <a:rPr lang="ru-RU"/>
              <a:t>Мониторинг уровня развития умения составлять схему ПСС, </a:t>
            </a:r>
            <a:r>
              <a:rPr lang="en-US"/>
              <a:t>%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таблица!$K$35</c:f>
              <c:strCache>
                <c:ptCount val="1"/>
                <c:pt idx="0">
                  <c:v>%</c:v>
                </c:pt>
              </c:strCache>
            </c:strRef>
          </c:tx>
          <c:dLbls>
            <c:dLblPos val="outEnd"/>
            <c:showVal val="1"/>
          </c:dLbls>
          <c:cat>
            <c:strRef>
              <c:f>таблица!$I$36:$I$38</c:f>
              <c:strCache>
                <c:ptCount val="3"/>
                <c:pt idx="0">
                  <c:v>высокий</c:v>
                </c:pt>
                <c:pt idx="1">
                  <c:v>средний</c:v>
                </c:pt>
                <c:pt idx="2">
                  <c:v>низкий</c:v>
                </c:pt>
              </c:strCache>
            </c:strRef>
          </c:cat>
          <c:val>
            <c:numRef>
              <c:f>таблица!$K$36:$K$38</c:f>
              <c:numCache>
                <c:formatCode>0.0%</c:formatCode>
                <c:ptCount val="3"/>
                <c:pt idx="0">
                  <c:v>0.23529411764705882</c:v>
                </c:pt>
                <c:pt idx="1">
                  <c:v>0.41176470588235292</c:v>
                </c:pt>
                <c:pt idx="2">
                  <c:v>0.35294117647058826</c:v>
                </c:pt>
              </c:numCache>
            </c:numRef>
          </c:val>
        </c:ser>
        <c:dLbls>
          <c:showVal val="1"/>
        </c:dLbls>
        <c:axId val="52676480"/>
        <c:axId val="52678016"/>
      </c:barChart>
      <c:catAx>
        <c:axId val="52676480"/>
        <c:scaling>
          <c:orientation val="minMax"/>
        </c:scaling>
        <c:axPos val="b"/>
        <c:tickLblPos val="nextTo"/>
        <c:crossAx val="52678016"/>
        <c:crosses val="autoZero"/>
        <c:auto val="1"/>
        <c:lblAlgn val="ctr"/>
        <c:lblOffset val="100"/>
      </c:catAx>
      <c:valAx>
        <c:axId val="52678016"/>
        <c:scaling>
          <c:orientation val="minMax"/>
        </c:scaling>
        <c:axPos val="l"/>
        <c:majorGridlines/>
        <c:numFmt formatCode="0.0%" sourceLinked="1"/>
        <c:tickLblPos val="nextTo"/>
        <c:crossAx val="52676480"/>
        <c:crosses val="autoZero"/>
        <c:crossBetween val="between"/>
      </c:valAx>
    </c:plotArea>
    <c:legend>
      <c:legendPos val="r"/>
      <c:layout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7546" cy="6072433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77546" cy="608814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77546" cy="6072433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77546" cy="608814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view="pageBreakPreview" topLeftCell="A11" zoomScale="60" zoomScaleNormal="60" workbookViewId="0">
      <selection activeCell="L44" sqref="L44"/>
    </sheetView>
  </sheetViews>
  <sheetFormatPr defaultRowHeight="14.4"/>
  <cols>
    <col min="1" max="1" width="3.44140625" bestFit="1" customWidth="1"/>
    <col min="2" max="2" width="24.5546875" customWidth="1"/>
    <col min="3" max="8" width="15.6640625" customWidth="1"/>
    <col min="10" max="10" width="9.88671875" bestFit="1" customWidth="1"/>
    <col min="11" max="11" width="22.109375" customWidth="1"/>
    <col min="14" max="14" width="10.109375" bestFit="1" customWidth="1"/>
    <col min="15" max="15" width="14" bestFit="1" customWidth="1"/>
    <col min="17" max="17" width="10.88671875" bestFit="1" customWidth="1"/>
    <col min="19" max="19" width="10.109375" bestFit="1" customWidth="1"/>
    <col min="20" max="20" width="14" bestFit="1" customWidth="1"/>
    <col min="22" max="22" width="10.88671875" bestFit="1" customWidth="1"/>
  </cols>
  <sheetData>
    <row r="1" spans="1:22">
      <c r="A1" s="47" t="s">
        <v>0</v>
      </c>
      <c r="B1" s="47" t="s">
        <v>1</v>
      </c>
      <c r="C1" s="47" t="s">
        <v>7</v>
      </c>
      <c r="D1" s="47"/>
      <c r="E1" s="47"/>
      <c r="F1" s="47"/>
      <c r="G1" s="47"/>
      <c r="H1" s="47"/>
      <c r="I1" s="50" t="s">
        <v>2</v>
      </c>
      <c r="J1" s="50" t="s">
        <v>17</v>
      </c>
      <c r="K1" s="50" t="s">
        <v>24</v>
      </c>
      <c r="N1" s="48" t="s">
        <v>34</v>
      </c>
      <c r="O1" s="48"/>
      <c r="P1" s="48"/>
      <c r="Q1" s="48"/>
      <c r="R1" s="48"/>
      <c r="S1" s="48"/>
      <c r="T1" s="48"/>
      <c r="U1" s="48"/>
      <c r="V1" s="48"/>
    </row>
    <row r="2" spans="1:22" ht="62.4" customHeight="1">
      <c r="A2" s="47"/>
      <c r="B2" s="47"/>
      <c r="C2" s="22" t="s">
        <v>25</v>
      </c>
      <c r="D2" s="22" t="s">
        <v>26</v>
      </c>
      <c r="E2" s="22" t="s">
        <v>27</v>
      </c>
      <c r="F2" s="22" t="s">
        <v>28</v>
      </c>
      <c r="G2" s="22" t="s">
        <v>29</v>
      </c>
      <c r="H2" s="22" t="s">
        <v>30</v>
      </c>
      <c r="I2" s="51"/>
      <c r="J2" s="51"/>
      <c r="K2" s="51"/>
      <c r="N2" s="49"/>
      <c r="O2" s="49"/>
      <c r="P2" s="49"/>
      <c r="Q2" s="49"/>
      <c r="R2" s="49"/>
      <c r="S2" s="49"/>
      <c r="T2" s="49"/>
      <c r="U2" s="49"/>
      <c r="V2" s="49"/>
    </row>
    <row r="3" spans="1:22" ht="27" customHeight="1">
      <c r="A3" s="12"/>
      <c r="B3" s="21" t="s">
        <v>33</v>
      </c>
      <c r="C3" s="40">
        <v>1</v>
      </c>
      <c r="D3" s="41">
        <v>1</v>
      </c>
      <c r="E3" s="41">
        <v>1</v>
      </c>
      <c r="F3" s="41">
        <v>2</v>
      </c>
      <c r="G3" s="41">
        <v>3</v>
      </c>
      <c r="H3" s="41">
        <v>1</v>
      </c>
      <c r="I3" s="38">
        <f>SUM(C3:H3)</f>
        <v>9</v>
      </c>
      <c r="J3" s="39">
        <v>1</v>
      </c>
      <c r="K3" s="13"/>
      <c r="N3" s="26" t="s">
        <v>7</v>
      </c>
      <c r="O3" s="26" t="s">
        <v>19</v>
      </c>
      <c r="P3" s="26" t="s">
        <v>20</v>
      </c>
      <c r="Q3" s="26" t="s">
        <v>21</v>
      </c>
      <c r="R3" s="27"/>
      <c r="S3" s="26" t="s">
        <v>7</v>
      </c>
      <c r="T3" s="26" t="s">
        <v>19</v>
      </c>
      <c r="U3" s="26" t="s">
        <v>20</v>
      </c>
      <c r="V3" s="26" t="s">
        <v>21</v>
      </c>
    </row>
    <row r="4" spans="1:22" ht="22.95" customHeight="1">
      <c r="A4" s="9">
        <v>1</v>
      </c>
      <c r="B4" s="11" t="s">
        <v>35</v>
      </c>
      <c r="C4" s="42">
        <v>1</v>
      </c>
      <c r="D4" s="43">
        <v>0</v>
      </c>
      <c r="E4" s="43">
        <v>0</v>
      </c>
      <c r="F4" s="43">
        <v>0</v>
      </c>
      <c r="G4" s="43">
        <v>0</v>
      </c>
      <c r="H4" s="43">
        <v>0</v>
      </c>
      <c r="I4" s="43">
        <f>SUM(C4:H4)</f>
        <v>1</v>
      </c>
      <c r="J4" s="44">
        <f>I4/9</f>
        <v>0.1111111111111111</v>
      </c>
      <c r="K4" s="2" t="str">
        <f t="shared" ref="K4:K25" si="0">IF(L4=FALSE,"не участвовал",IF(I4&gt;7,"высокий",IF(I4&gt;5,"средний",IF(I4&gt;=0,"низкий"))))</f>
        <v>низкий</v>
      </c>
      <c r="L4" t="b">
        <f>ISNUMBER(C4)</f>
        <v>1</v>
      </c>
      <c r="N4" s="27" t="s">
        <v>22</v>
      </c>
      <c r="O4" s="27">
        <f>COUNTIF(F4:F33,0)</f>
        <v>2</v>
      </c>
      <c r="P4" s="27">
        <f>COUNTIF(F4:F33,1)</f>
        <v>7</v>
      </c>
      <c r="Q4" s="27">
        <f>COUNTIF(F4:F33,2)</f>
        <v>8</v>
      </c>
      <c r="R4" s="27"/>
      <c r="S4" s="27" t="s">
        <v>22</v>
      </c>
      <c r="T4" s="28">
        <f>O4/$C$43</f>
        <v>0.11764705882352941</v>
      </c>
      <c r="U4" s="28">
        <f>P4/$C$43</f>
        <v>0.41176470588235292</v>
      </c>
      <c r="V4" s="28">
        <f>Q4/$C$43</f>
        <v>0.47058823529411764</v>
      </c>
    </row>
    <row r="5" spans="1:22" ht="22.95" customHeight="1">
      <c r="A5" s="9">
        <v>2</v>
      </c>
      <c r="B5" s="36" t="s">
        <v>36</v>
      </c>
      <c r="C5" s="42">
        <v>1</v>
      </c>
      <c r="D5" s="43">
        <v>1</v>
      </c>
      <c r="E5" s="43">
        <v>0</v>
      </c>
      <c r="F5" s="43">
        <v>2</v>
      </c>
      <c r="G5" s="43">
        <v>2</v>
      </c>
      <c r="H5" s="43">
        <v>1</v>
      </c>
      <c r="I5" s="43">
        <f t="shared" ref="I5:I33" si="1">SUM(C5:H5)</f>
        <v>7</v>
      </c>
      <c r="J5" s="44">
        <f t="shared" ref="J5:J34" si="2">I5/9</f>
        <v>0.77777777777777779</v>
      </c>
      <c r="K5" s="2" t="str">
        <f t="shared" si="0"/>
        <v>средний</v>
      </c>
      <c r="L5" t="b">
        <f t="shared" ref="L5:L33" si="3">ISNUMBER(C5)</f>
        <v>1</v>
      </c>
      <c r="N5" s="27" t="s">
        <v>31</v>
      </c>
      <c r="O5" s="27">
        <f>COUNTIF(G4:G33,0)</f>
        <v>3</v>
      </c>
      <c r="P5" s="27">
        <f>COUNTIF(G4:G33,1)+COUNTIF(G4:G33,1)</f>
        <v>8</v>
      </c>
      <c r="Q5" s="27">
        <f>COUNTIF(G4:G33,3)</f>
        <v>8</v>
      </c>
      <c r="R5" s="27"/>
      <c r="S5" s="27" t="s">
        <v>31</v>
      </c>
      <c r="T5" s="28">
        <f t="shared" ref="T5:T6" si="4">O5/$C$43</f>
        <v>0.17647058823529413</v>
      </c>
      <c r="U5" s="28">
        <f>P5/$C$43</f>
        <v>0.47058823529411764</v>
      </c>
      <c r="V5" s="28">
        <f t="shared" ref="V5:V6" si="5">Q5/$C$43</f>
        <v>0.47058823529411764</v>
      </c>
    </row>
    <row r="6" spans="1:22" ht="22.95" customHeight="1">
      <c r="A6" s="9">
        <v>3</v>
      </c>
      <c r="B6" s="11" t="s">
        <v>37</v>
      </c>
      <c r="C6" s="42">
        <v>1</v>
      </c>
      <c r="D6" s="43">
        <v>1</v>
      </c>
      <c r="E6" s="43">
        <v>0</v>
      </c>
      <c r="F6" s="43">
        <v>1</v>
      </c>
      <c r="G6" s="43">
        <v>1</v>
      </c>
      <c r="H6" s="43">
        <v>1</v>
      </c>
      <c r="I6" s="43">
        <f t="shared" si="1"/>
        <v>5</v>
      </c>
      <c r="J6" s="44">
        <f t="shared" si="2"/>
        <v>0.55555555555555558</v>
      </c>
      <c r="K6" s="2" t="str">
        <f t="shared" si="0"/>
        <v>низкий</v>
      </c>
      <c r="L6" t="b">
        <f t="shared" si="3"/>
        <v>1</v>
      </c>
      <c r="N6" s="27" t="s">
        <v>23</v>
      </c>
      <c r="O6" s="27">
        <f>COUNTIF(H4:H33,0)</f>
        <v>4</v>
      </c>
      <c r="P6" s="27"/>
      <c r="Q6" s="27">
        <f>COUNTIF(H4:H33,1)</f>
        <v>13</v>
      </c>
      <c r="R6" s="27"/>
      <c r="S6" s="27" t="s">
        <v>23</v>
      </c>
      <c r="T6" s="28">
        <f t="shared" si="4"/>
        <v>0.23529411764705882</v>
      </c>
      <c r="U6" s="28"/>
      <c r="V6" s="28">
        <f t="shared" si="5"/>
        <v>0.76470588235294112</v>
      </c>
    </row>
    <row r="7" spans="1:22" ht="22.95" customHeight="1">
      <c r="A7" s="9">
        <v>4</v>
      </c>
      <c r="B7" s="36" t="s">
        <v>38</v>
      </c>
      <c r="C7" s="42">
        <v>1</v>
      </c>
      <c r="D7" s="43">
        <v>0</v>
      </c>
      <c r="E7" s="43">
        <v>0</v>
      </c>
      <c r="F7" s="43">
        <v>1</v>
      </c>
      <c r="G7" s="43">
        <v>1</v>
      </c>
      <c r="H7" s="43">
        <v>0</v>
      </c>
      <c r="I7" s="43">
        <f t="shared" si="1"/>
        <v>3</v>
      </c>
      <c r="J7" s="44">
        <f t="shared" si="2"/>
        <v>0.33333333333333331</v>
      </c>
      <c r="K7" s="2" t="str">
        <f t="shared" si="0"/>
        <v>низкий</v>
      </c>
      <c r="L7" t="b">
        <f t="shared" si="3"/>
        <v>1</v>
      </c>
      <c r="T7" s="1"/>
      <c r="U7" s="1"/>
      <c r="V7" s="1"/>
    </row>
    <row r="8" spans="1:22" ht="22.95" customHeight="1">
      <c r="A8" s="9">
        <v>5</v>
      </c>
      <c r="B8" s="11" t="s">
        <v>39</v>
      </c>
      <c r="C8" s="42">
        <v>1</v>
      </c>
      <c r="D8" s="43">
        <v>1</v>
      </c>
      <c r="E8" s="43">
        <v>0</v>
      </c>
      <c r="F8" s="43">
        <v>1</v>
      </c>
      <c r="G8" s="43">
        <v>1</v>
      </c>
      <c r="H8" s="43">
        <v>1</v>
      </c>
      <c r="I8" s="43">
        <f t="shared" si="1"/>
        <v>5</v>
      </c>
      <c r="J8" s="44">
        <f t="shared" si="2"/>
        <v>0.55555555555555558</v>
      </c>
      <c r="K8" s="2" t="str">
        <f t="shared" si="0"/>
        <v>низкий</v>
      </c>
      <c r="L8" t="b">
        <f t="shared" si="3"/>
        <v>1</v>
      </c>
    </row>
    <row r="9" spans="1:22" ht="22.95" customHeight="1">
      <c r="A9" s="9">
        <v>6</v>
      </c>
      <c r="B9" s="36" t="s">
        <v>40</v>
      </c>
      <c r="C9" s="42">
        <v>1</v>
      </c>
      <c r="D9" s="43">
        <v>0</v>
      </c>
      <c r="E9" s="43">
        <v>0</v>
      </c>
      <c r="F9" s="43">
        <v>2</v>
      </c>
      <c r="G9" s="43">
        <v>3</v>
      </c>
      <c r="H9" s="43">
        <v>1</v>
      </c>
      <c r="I9" s="43">
        <f t="shared" si="1"/>
        <v>7</v>
      </c>
      <c r="J9" s="44">
        <f t="shared" si="2"/>
        <v>0.77777777777777779</v>
      </c>
      <c r="K9" s="2" t="str">
        <f t="shared" si="0"/>
        <v>средний</v>
      </c>
      <c r="L9" t="b">
        <f t="shared" si="3"/>
        <v>1</v>
      </c>
    </row>
    <row r="10" spans="1:22" ht="22.95" customHeight="1">
      <c r="A10" s="9">
        <v>7</v>
      </c>
      <c r="B10" s="11" t="s">
        <v>41</v>
      </c>
      <c r="C10" s="42">
        <v>1</v>
      </c>
      <c r="D10" s="43">
        <v>1</v>
      </c>
      <c r="E10" s="43">
        <v>0</v>
      </c>
      <c r="F10" s="43">
        <v>2</v>
      </c>
      <c r="G10" s="43">
        <v>3</v>
      </c>
      <c r="H10" s="43">
        <v>1</v>
      </c>
      <c r="I10" s="43">
        <f t="shared" si="1"/>
        <v>8</v>
      </c>
      <c r="J10" s="44">
        <f t="shared" si="2"/>
        <v>0.88888888888888884</v>
      </c>
      <c r="K10" s="2" t="str">
        <f t="shared" si="0"/>
        <v>высокий</v>
      </c>
      <c r="L10" t="b">
        <f t="shared" si="3"/>
        <v>1</v>
      </c>
    </row>
    <row r="11" spans="1:22" ht="22.95" customHeight="1">
      <c r="A11" s="9">
        <v>8</v>
      </c>
      <c r="B11" s="36" t="s">
        <v>42</v>
      </c>
      <c r="C11" s="42">
        <v>1</v>
      </c>
      <c r="D11" s="43">
        <v>1</v>
      </c>
      <c r="E11" s="43">
        <v>1</v>
      </c>
      <c r="F11" s="43">
        <v>1</v>
      </c>
      <c r="G11" s="43">
        <v>2</v>
      </c>
      <c r="H11" s="43">
        <v>1</v>
      </c>
      <c r="I11" s="43">
        <f t="shared" si="1"/>
        <v>7</v>
      </c>
      <c r="J11" s="44">
        <f t="shared" si="2"/>
        <v>0.77777777777777779</v>
      </c>
      <c r="K11" s="2" t="str">
        <f t="shared" si="0"/>
        <v>средний</v>
      </c>
      <c r="L11" t="b">
        <f t="shared" si="3"/>
        <v>1</v>
      </c>
    </row>
    <row r="12" spans="1:22" ht="22.95" customHeight="1">
      <c r="A12" s="9">
        <v>9</v>
      </c>
      <c r="B12" s="11" t="s">
        <v>43</v>
      </c>
      <c r="C12" s="42">
        <v>1</v>
      </c>
      <c r="D12" s="43">
        <v>1</v>
      </c>
      <c r="E12" s="43">
        <v>0</v>
      </c>
      <c r="F12" s="43">
        <v>1</v>
      </c>
      <c r="G12" s="43">
        <v>0</v>
      </c>
      <c r="H12" s="43">
        <v>0</v>
      </c>
      <c r="I12" s="43">
        <f t="shared" si="1"/>
        <v>3</v>
      </c>
      <c r="J12" s="44">
        <f t="shared" si="2"/>
        <v>0.33333333333333331</v>
      </c>
      <c r="K12" s="2" t="str">
        <f t="shared" si="0"/>
        <v>низкий</v>
      </c>
      <c r="L12" t="b">
        <f t="shared" si="3"/>
        <v>1</v>
      </c>
    </row>
    <row r="13" spans="1:22" ht="22.95" customHeight="1">
      <c r="A13" s="9">
        <v>10</v>
      </c>
      <c r="B13" s="36" t="s">
        <v>44</v>
      </c>
      <c r="C13" s="42">
        <v>1</v>
      </c>
      <c r="D13" s="43">
        <v>1</v>
      </c>
      <c r="E13" s="43">
        <v>0</v>
      </c>
      <c r="F13" s="43">
        <v>2</v>
      </c>
      <c r="G13" s="43">
        <v>3</v>
      </c>
      <c r="H13" s="43">
        <v>1</v>
      </c>
      <c r="I13" s="43">
        <f t="shared" si="1"/>
        <v>8</v>
      </c>
      <c r="J13" s="44">
        <f t="shared" si="2"/>
        <v>0.88888888888888884</v>
      </c>
      <c r="K13" s="2" t="str">
        <f t="shared" si="0"/>
        <v>высокий</v>
      </c>
      <c r="L13" t="b">
        <f t="shared" si="3"/>
        <v>1</v>
      </c>
    </row>
    <row r="14" spans="1:22" ht="22.95" customHeight="1">
      <c r="A14" s="9">
        <v>11</v>
      </c>
      <c r="B14" s="11" t="s">
        <v>45</v>
      </c>
      <c r="C14" s="42">
        <v>1</v>
      </c>
      <c r="D14" s="43">
        <v>1</v>
      </c>
      <c r="E14" s="43">
        <v>1</v>
      </c>
      <c r="F14" s="43">
        <v>2</v>
      </c>
      <c r="G14" s="43">
        <v>3</v>
      </c>
      <c r="H14" s="43">
        <v>1</v>
      </c>
      <c r="I14" s="43">
        <f t="shared" si="1"/>
        <v>9</v>
      </c>
      <c r="J14" s="44">
        <f t="shared" si="2"/>
        <v>1</v>
      </c>
      <c r="K14" s="2" t="str">
        <f t="shared" si="0"/>
        <v>высокий</v>
      </c>
      <c r="L14" t="b">
        <f t="shared" si="3"/>
        <v>1</v>
      </c>
    </row>
    <row r="15" spans="1:22" ht="22.95" customHeight="1">
      <c r="A15" s="9">
        <v>12</v>
      </c>
      <c r="B15" s="36" t="s">
        <v>46</v>
      </c>
      <c r="C15" s="42">
        <v>1</v>
      </c>
      <c r="D15" s="43">
        <v>1</v>
      </c>
      <c r="E15" s="43">
        <v>1</v>
      </c>
      <c r="F15" s="43">
        <v>0</v>
      </c>
      <c r="G15" s="43">
        <v>0</v>
      </c>
      <c r="H15" s="43">
        <v>1</v>
      </c>
      <c r="I15" s="43">
        <f t="shared" si="1"/>
        <v>4</v>
      </c>
      <c r="J15" s="44">
        <f t="shared" si="2"/>
        <v>0.44444444444444442</v>
      </c>
      <c r="K15" s="2" t="str">
        <f t="shared" si="0"/>
        <v>низкий</v>
      </c>
      <c r="L15" t="b">
        <f t="shared" si="3"/>
        <v>1</v>
      </c>
    </row>
    <row r="16" spans="1:22" ht="22.95" customHeight="1">
      <c r="A16" s="9">
        <v>13</v>
      </c>
      <c r="B16" s="11" t="s">
        <v>47</v>
      </c>
      <c r="C16" s="42">
        <v>1</v>
      </c>
      <c r="D16" s="43">
        <v>1</v>
      </c>
      <c r="E16" s="43">
        <v>1</v>
      </c>
      <c r="F16" s="43">
        <v>2</v>
      </c>
      <c r="G16" s="43">
        <v>3</v>
      </c>
      <c r="H16" s="43">
        <v>1</v>
      </c>
      <c r="I16" s="43">
        <f t="shared" si="1"/>
        <v>9</v>
      </c>
      <c r="J16" s="44">
        <f t="shared" si="2"/>
        <v>1</v>
      </c>
      <c r="K16" s="2" t="str">
        <f t="shared" si="0"/>
        <v>высокий</v>
      </c>
      <c r="L16" t="b">
        <f t="shared" si="3"/>
        <v>1</v>
      </c>
    </row>
    <row r="17" spans="1:12" ht="22.95" customHeight="1">
      <c r="A17" s="9">
        <v>14</v>
      </c>
      <c r="B17" s="36" t="s">
        <v>48</v>
      </c>
      <c r="C17" s="42">
        <v>1</v>
      </c>
      <c r="D17" s="43">
        <v>1</v>
      </c>
      <c r="E17" s="43">
        <v>1</v>
      </c>
      <c r="F17" s="43">
        <v>1</v>
      </c>
      <c r="G17" s="43">
        <v>1</v>
      </c>
      <c r="H17" s="43">
        <v>1</v>
      </c>
      <c r="I17" s="43">
        <f t="shared" si="1"/>
        <v>6</v>
      </c>
      <c r="J17" s="44">
        <f t="shared" si="2"/>
        <v>0.66666666666666663</v>
      </c>
      <c r="K17" s="2" t="str">
        <f t="shared" si="0"/>
        <v>средний</v>
      </c>
      <c r="L17" t="b">
        <f t="shared" si="3"/>
        <v>1</v>
      </c>
    </row>
    <row r="18" spans="1:12" ht="22.95" customHeight="1">
      <c r="A18" s="9">
        <v>15</v>
      </c>
      <c r="B18" s="11" t="s">
        <v>49</v>
      </c>
      <c r="C18" s="42">
        <v>1</v>
      </c>
      <c r="D18" s="43">
        <v>0</v>
      </c>
      <c r="E18" s="43">
        <v>0</v>
      </c>
      <c r="F18" s="43">
        <v>2</v>
      </c>
      <c r="G18" s="43">
        <v>3</v>
      </c>
      <c r="H18" s="43">
        <v>1</v>
      </c>
      <c r="I18" s="43">
        <f t="shared" si="1"/>
        <v>7</v>
      </c>
      <c r="J18" s="44">
        <f t="shared" si="2"/>
        <v>0.77777777777777779</v>
      </c>
      <c r="K18" s="2" t="str">
        <f t="shared" si="0"/>
        <v>средний</v>
      </c>
      <c r="L18" t="b">
        <f t="shared" si="3"/>
        <v>1</v>
      </c>
    </row>
    <row r="19" spans="1:12" ht="22.95" customHeight="1">
      <c r="A19" s="9">
        <v>16</v>
      </c>
      <c r="B19" s="36" t="s">
        <v>50</v>
      </c>
      <c r="C19" s="42">
        <v>0</v>
      </c>
      <c r="D19" s="43">
        <v>0</v>
      </c>
      <c r="E19" s="43">
        <v>1</v>
      </c>
      <c r="F19" s="43">
        <v>2</v>
      </c>
      <c r="G19" s="43">
        <v>3</v>
      </c>
      <c r="H19" s="43">
        <v>1</v>
      </c>
      <c r="I19" s="43">
        <f t="shared" si="1"/>
        <v>7</v>
      </c>
      <c r="J19" s="44">
        <f t="shared" si="2"/>
        <v>0.77777777777777779</v>
      </c>
      <c r="K19" s="2" t="str">
        <f t="shared" si="0"/>
        <v>средний</v>
      </c>
      <c r="L19" t="b">
        <f t="shared" si="3"/>
        <v>1</v>
      </c>
    </row>
    <row r="20" spans="1:12" ht="22.95" customHeight="1">
      <c r="A20" s="9">
        <v>17</v>
      </c>
      <c r="B20" s="11" t="s">
        <v>51</v>
      </c>
      <c r="C20" s="42">
        <v>1</v>
      </c>
      <c r="D20" s="43">
        <v>1</v>
      </c>
      <c r="E20" s="43">
        <v>0</v>
      </c>
      <c r="F20" s="43">
        <v>1</v>
      </c>
      <c r="G20" s="43">
        <v>3</v>
      </c>
      <c r="H20" s="43">
        <v>0</v>
      </c>
      <c r="I20" s="43">
        <f t="shared" si="1"/>
        <v>6</v>
      </c>
      <c r="J20" s="44">
        <f t="shared" si="2"/>
        <v>0.66666666666666663</v>
      </c>
      <c r="K20" s="2" t="str">
        <f t="shared" si="0"/>
        <v>средний</v>
      </c>
      <c r="L20" t="b">
        <f t="shared" si="3"/>
        <v>1</v>
      </c>
    </row>
    <row r="21" spans="1:12" ht="22.95" customHeight="1">
      <c r="A21" s="9">
        <v>18</v>
      </c>
      <c r="B21" s="36"/>
      <c r="C21" s="42"/>
      <c r="D21" s="43"/>
      <c r="E21" s="43"/>
      <c r="F21" s="43"/>
      <c r="G21" s="43"/>
      <c r="H21" s="43"/>
      <c r="I21" s="43">
        <f t="shared" si="1"/>
        <v>0</v>
      </c>
      <c r="J21" s="44">
        <f t="shared" si="2"/>
        <v>0</v>
      </c>
      <c r="K21" s="2" t="str">
        <f t="shared" si="0"/>
        <v>не участвовал</v>
      </c>
      <c r="L21" t="b">
        <f t="shared" si="3"/>
        <v>0</v>
      </c>
    </row>
    <row r="22" spans="1:12" ht="22.95" customHeight="1">
      <c r="A22" s="9">
        <v>19</v>
      </c>
      <c r="B22" s="36"/>
      <c r="C22" s="42"/>
      <c r="D22" s="43"/>
      <c r="E22" s="43"/>
      <c r="F22" s="43"/>
      <c r="G22" s="43"/>
      <c r="H22" s="43"/>
      <c r="I22" s="43">
        <f t="shared" si="1"/>
        <v>0</v>
      </c>
      <c r="J22" s="44">
        <f t="shared" si="2"/>
        <v>0</v>
      </c>
      <c r="K22" s="2" t="str">
        <f t="shared" si="0"/>
        <v>не участвовал</v>
      </c>
      <c r="L22" t="b">
        <f t="shared" si="3"/>
        <v>0</v>
      </c>
    </row>
    <row r="23" spans="1:12" ht="22.95" customHeight="1">
      <c r="A23" s="9">
        <v>20</v>
      </c>
      <c r="B23" s="36"/>
      <c r="C23" s="42"/>
      <c r="D23" s="43"/>
      <c r="E23" s="43"/>
      <c r="F23" s="43"/>
      <c r="G23" s="43"/>
      <c r="H23" s="43"/>
      <c r="I23" s="43">
        <f t="shared" si="1"/>
        <v>0</v>
      </c>
      <c r="J23" s="44">
        <f t="shared" si="2"/>
        <v>0</v>
      </c>
      <c r="K23" s="2" t="str">
        <f t="shared" si="0"/>
        <v>не участвовал</v>
      </c>
      <c r="L23" t="b">
        <f t="shared" si="3"/>
        <v>0</v>
      </c>
    </row>
    <row r="24" spans="1:12" ht="22.95" customHeight="1">
      <c r="A24" s="9">
        <v>21</v>
      </c>
      <c r="B24" s="36"/>
      <c r="C24" s="42"/>
      <c r="D24" s="43"/>
      <c r="E24" s="43"/>
      <c r="F24" s="43"/>
      <c r="G24" s="43"/>
      <c r="H24" s="43"/>
      <c r="I24" s="43">
        <f t="shared" si="1"/>
        <v>0</v>
      </c>
      <c r="J24" s="44">
        <f t="shared" si="2"/>
        <v>0</v>
      </c>
      <c r="K24" s="2" t="str">
        <f t="shared" si="0"/>
        <v>не участвовал</v>
      </c>
      <c r="L24" t="b">
        <f t="shared" si="3"/>
        <v>0</v>
      </c>
    </row>
    <row r="25" spans="1:12" ht="22.95" customHeight="1">
      <c r="A25" s="9">
        <v>22</v>
      </c>
      <c r="B25" s="36"/>
      <c r="C25" s="42"/>
      <c r="D25" s="43"/>
      <c r="E25" s="43"/>
      <c r="F25" s="43"/>
      <c r="G25" s="43"/>
      <c r="H25" s="43"/>
      <c r="I25" s="43">
        <f t="shared" si="1"/>
        <v>0</v>
      </c>
      <c r="J25" s="44">
        <f t="shared" si="2"/>
        <v>0</v>
      </c>
      <c r="K25" s="2" t="str">
        <f t="shared" si="0"/>
        <v>не участвовал</v>
      </c>
      <c r="L25" t="b">
        <f t="shared" si="3"/>
        <v>0</v>
      </c>
    </row>
    <row r="26" spans="1:12" ht="22.95" customHeight="1">
      <c r="A26" s="9">
        <v>23</v>
      </c>
      <c r="B26" s="36"/>
      <c r="C26" s="42"/>
      <c r="D26" s="43"/>
      <c r="E26" s="43"/>
      <c r="F26" s="43"/>
      <c r="G26" s="43"/>
      <c r="H26" s="43"/>
      <c r="I26" s="43">
        <f t="shared" si="1"/>
        <v>0</v>
      </c>
      <c r="J26" s="44">
        <f t="shared" si="2"/>
        <v>0</v>
      </c>
      <c r="K26" s="2" t="str">
        <f>IF(L26=FALSE,"не участвовал",IF(I26&gt;7,"высокий",IF(I26&gt;5,"средний",IF(I26&gt;=0,"низкий"))))</f>
        <v>не участвовал</v>
      </c>
      <c r="L26" t="b">
        <f t="shared" si="3"/>
        <v>0</v>
      </c>
    </row>
    <row r="27" spans="1:12" ht="22.95" customHeight="1">
      <c r="A27" s="9">
        <v>24</v>
      </c>
      <c r="B27" s="15"/>
      <c r="C27" s="42"/>
      <c r="D27" s="43"/>
      <c r="E27" s="43"/>
      <c r="F27" s="43"/>
      <c r="G27" s="43"/>
      <c r="H27" s="43"/>
      <c r="I27" s="43">
        <f t="shared" si="1"/>
        <v>0</v>
      </c>
      <c r="J27" s="44">
        <f t="shared" ref="J27:J32" si="6">I27/9</f>
        <v>0</v>
      </c>
      <c r="K27" s="2" t="str">
        <f t="shared" ref="K27:K33" si="7">IF(L27=FALSE,"не участвовал",IF(I27&gt;7,"высокий",IF(I27&gt;5,"средний",IF(I27&gt;=0,"низкий"))))</f>
        <v>не участвовал</v>
      </c>
      <c r="L27" t="b">
        <f t="shared" si="3"/>
        <v>0</v>
      </c>
    </row>
    <row r="28" spans="1:12" ht="22.95" customHeight="1">
      <c r="A28" s="9">
        <v>25</v>
      </c>
      <c r="B28" s="15"/>
      <c r="C28" s="42"/>
      <c r="D28" s="43"/>
      <c r="E28" s="43"/>
      <c r="F28" s="43"/>
      <c r="G28" s="43"/>
      <c r="H28" s="43"/>
      <c r="I28" s="43">
        <f t="shared" si="1"/>
        <v>0</v>
      </c>
      <c r="J28" s="44">
        <f t="shared" si="6"/>
        <v>0</v>
      </c>
      <c r="K28" s="2" t="str">
        <f t="shared" si="7"/>
        <v>не участвовал</v>
      </c>
      <c r="L28" t="b">
        <f t="shared" si="3"/>
        <v>0</v>
      </c>
    </row>
    <row r="29" spans="1:12" ht="22.95" customHeight="1">
      <c r="A29" s="9">
        <v>26</v>
      </c>
      <c r="B29" s="15"/>
      <c r="C29" s="42"/>
      <c r="D29" s="43"/>
      <c r="E29" s="43"/>
      <c r="F29" s="43"/>
      <c r="G29" s="43"/>
      <c r="H29" s="43"/>
      <c r="I29" s="43">
        <f t="shared" ref="I29:I32" si="8">SUM(C29:H29)</f>
        <v>0</v>
      </c>
      <c r="J29" s="44">
        <f t="shared" si="6"/>
        <v>0</v>
      </c>
      <c r="K29" s="2" t="str">
        <f t="shared" si="7"/>
        <v>не участвовал</v>
      </c>
      <c r="L29" t="b">
        <f t="shared" si="3"/>
        <v>0</v>
      </c>
    </row>
    <row r="30" spans="1:12" ht="22.95" customHeight="1">
      <c r="A30" s="9">
        <v>27</v>
      </c>
      <c r="B30" s="15"/>
      <c r="C30" s="42"/>
      <c r="D30" s="43"/>
      <c r="E30" s="43"/>
      <c r="F30" s="43"/>
      <c r="G30" s="43"/>
      <c r="H30" s="43"/>
      <c r="I30" s="43">
        <f t="shared" si="8"/>
        <v>0</v>
      </c>
      <c r="J30" s="44">
        <f t="shared" si="6"/>
        <v>0</v>
      </c>
      <c r="K30" s="2" t="str">
        <f t="shared" si="7"/>
        <v>не участвовал</v>
      </c>
      <c r="L30" t="b">
        <f t="shared" si="3"/>
        <v>0</v>
      </c>
    </row>
    <row r="31" spans="1:12" ht="22.95" customHeight="1">
      <c r="A31" s="9">
        <v>28</v>
      </c>
      <c r="B31" s="15"/>
      <c r="C31" s="42"/>
      <c r="D31" s="43"/>
      <c r="E31" s="43"/>
      <c r="F31" s="43"/>
      <c r="G31" s="43"/>
      <c r="H31" s="43"/>
      <c r="I31" s="43">
        <f t="shared" si="8"/>
        <v>0</v>
      </c>
      <c r="J31" s="44">
        <f t="shared" si="6"/>
        <v>0</v>
      </c>
      <c r="K31" s="2" t="str">
        <f t="shared" si="7"/>
        <v>не участвовал</v>
      </c>
      <c r="L31" t="b">
        <f t="shared" si="3"/>
        <v>0</v>
      </c>
    </row>
    <row r="32" spans="1:12" ht="22.95" customHeight="1">
      <c r="A32" s="9">
        <v>29</v>
      </c>
      <c r="B32" s="15"/>
      <c r="C32" s="42"/>
      <c r="D32" s="43"/>
      <c r="E32" s="43"/>
      <c r="F32" s="43"/>
      <c r="G32" s="43"/>
      <c r="H32" s="43"/>
      <c r="I32" s="43">
        <f t="shared" si="8"/>
        <v>0</v>
      </c>
      <c r="J32" s="44">
        <f t="shared" si="6"/>
        <v>0</v>
      </c>
      <c r="K32" s="2" t="str">
        <f t="shared" si="7"/>
        <v>не участвовал</v>
      </c>
      <c r="L32" t="b">
        <f t="shared" si="3"/>
        <v>0</v>
      </c>
    </row>
    <row r="33" spans="1:12" ht="22.95" customHeight="1">
      <c r="A33" s="9">
        <v>30</v>
      </c>
      <c r="B33" s="10"/>
      <c r="C33" s="43"/>
      <c r="D33" s="43"/>
      <c r="E33" s="43"/>
      <c r="F33" s="43"/>
      <c r="G33" s="43"/>
      <c r="H33" s="43"/>
      <c r="I33" s="43">
        <f t="shared" si="1"/>
        <v>0</v>
      </c>
      <c r="J33" s="44">
        <f t="shared" si="2"/>
        <v>0</v>
      </c>
      <c r="K33" s="2" t="str">
        <f t="shared" si="7"/>
        <v>не участвовал</v>
      </c>
      <c r="L33" t="b">
        <f t="shared" si="3"/>
        <v>0</v>
      </c>
    </row>
    <row r="34" spans="1:12">
      <c r="A34" s="2"/>
      <c r="B34" s="16" t="s">
        <v>8</v>
      </c>
      <c r="C34" s="17">
        <f>SUMIF(C4:C33,"&lt;&gt;0",C4:C33)/$C$43</f>
        <v>0.94117647058823528</v>
      </c>
      <c r="D34" s="17">
        <f t="shared" ref="D34:H34" si="9">SUMIF(D4:D33,"&lt;&gt;0",D4:D33)/$C$43</f>
        <v>0.70588235294117652</v>
      </c>
      <c r="E34" s="17">
        <f t="shared" si="9"/>
        <v>0.35294117647058826</v>
      </c>
      <c r="F34" s="17">
        <f t="shared" si="9"/>
        <v>1.3529411764705883</v>
      </c>
      <c r="G34" s="17">
        <f t="shared" si="9"/>
        <v>1.8823529411764706</v>
      </c>
      <c r="H34" s="17">
        <f t="shared" si="9"/>
        <v>0.76470588235294112</v>
      </c>
      <c r="I34" s="17">
        <f>SUM(I4:I33)/(23)</f>
        <v>4.4347826086956523</v>
      </c>
      <c r="J34" s="18">
        <f t="shared" si="2"/>
        <v>0.49275362318840582</v>
      </c>
      <c r="K34" s="2"/>
    </row>
    <row r="35" spans="1:12">
      <c r="B35" s="19" t="s">
        <v>9</v>
      </c>
      <c r="C35" s="20">
        <f>SUMIF(C4:C33,"&lt;&gt;0",C4:C33)/($C$43*C3)</f>
        <v>0.94117647058823528</v>
      </c>
      <c r="D35" s="20">
        <f t="shared" ref="D35:H35" si="10">SUMIF(D4:D33,"&lt;&gt;0",D4:D33)/($C$43*D3)</f>
        <v>0.70588235294117652</v>
      </c>
      <c r="E35" s="20">
        <f t="shared" si="10"/>
        <v>0.35294117647058826</v>
      </c>
      <c r="F35" s="20">
        <f t="shared" si="10"/>
        <v>0.67647058823529416</v>
      </c>
      <c r="G35" s="20">
        <f t="shared" si="10"/>
        <v>0.62745098039215685</v>
      </c>
      <c r="H35" s="20">
        <f t="shared" si="10"/>
        <v>0.76470588235294112</v>
      </c>
      <c r="I35" s="29" t="s">
        <v>3</v>
      </c>
      <c r="J35" s="29" t="s">
        <v>16</v>
      </c>
      <c r="K35" s="29" t="s">
        <v>17</v>
      </c>
    </row>
    <row r="36" spans="1:12">
      <c r="B36" s="23" t="s">
        <v>10</v>
      </c>
      <c r="C36" s="23">
        <f>COUNTIF(C4:C33,0)</f>
        <v>1</v>
      </c>
      <c r="D36" s="23">
        <f t="shared" ref="D36:H36" si="11">COUNTIF(D4:D33,0)</f>
        <v>5</v>
      </c>
      <c r="E36" s="23">
        <f t="shared" si="11"/>
        <v>11</v>
      </c>
      <c r="F36" s="23">
        <f t="shared" si="11"/>
        <v>2</v>
      </c>
      <c r="G36" s="23">
        <f t="shared" si="11"/>
        <v>3</v>
      </c>
      <c r="H36" s="23">
        <f t="shared" si="11"/>
        <v>4</v>
      </c>
      <c r="I36" s="29" t="s">
        <v>4</v>
      </c>
      <c r="J36" s="30">
        <f>COUNTIF(K$4:K$33,"высокий")</f>
        <v>4</v>
      </c>
      <c r="K36" s="31">
        <f>J36/$C$43</f>
        <v>0.23529411764705882</v>
      </c>
      <c r="L36" s="1"/>
    </row>
    <row r="37" spans="1:12">
      <c r="B37" s="23" t="s">
        <v>11</v>
      </c>
      <c r="C37" s="24">
        <f>C36/$C$43</f>
        <v>5.8823529411764705E-2</v>
      </c>
      <c r="D37" s="24">
        <f t="shared" ref="D37:H37" si="12">D36/$C$43</f>
        <v>0.29411764705882354</v>
      </c>
      <c r="E37" s="24">
        <f t="shared" si="12"/>
        <v>0.6470588235294118</v>
      </c>
      <c r="F37" s="24">
        <f t="shared" si="12"/>
        <v>0.11764705882352941</v>
      </c>
      <c r="G37" s="24">
        <f t="shared" si="12"/>
        <v>0.17647058823529413</v>
      </c>
      <c r="H37" s="24">
        <f t="shared" si="12"/>
        <v>0.23529411764705882</v>
      </c>
      <c r="I37" s="29" t="s">
        <v>6</v>
      </c>
      <c r="J37" s="30">
        <f>COUNTIF(K$4:K$33,"средний")</f>
        <v>7</v>
      </c>
      <c r="K37" s="31">
        <f t="shared" ref="K37:K38" si="13">J37/$C$43</f>
        <v>0.41176470588235292</v>
      </c>
      <c r="L37" s="1"/>
    </row>
    <row r="38" spans="1:12">
      <c r="B38" s="14" t="s">
        <v>12</v>
      </c>
      <c r="C38" s="4"/>
      <c r="D38" s="4"/>
      <c r="E38" s="4"/>
      <c r="F38" s="14">
        <f>COUNTIF(F4:F33,"=1")</f>
        <v>7</v>
      </c>
      <c r="G38" s="14">
        <f t="shared" ref="G38" si="14">COUNTIF(G4:G33,"=1")+COUNTIF(G4:G33,"2")</f>
        <v>6</v>
      </c>
      <c r="H38" s="4"/>
      <c r="I38" s="29" t="s">
        <v>5</v>
      </c>
      <c r="J38" s="30">
        <f>COUNTIF(K$4:K$33,"низкий")</f>
        <v>6</v>
      </c>
      <c r="K38" s="31">
        <f t="shared" si="13"/>
        <v>0.35294117647058826</v>
      </c>
      <c r="L38" s="1"/>
    </row>
    <row r="39" spans="1:12">
      <c r="B39" s="14" t="s">
        <v>13</v>
      </c>
      <c r="C39" s="37"/>
      <c r="D39" s="37"/>
      <c r="E39" s="37"/>
      <c r="F39" s="25">
        <f>F38/$C$43</f>
        <v>0.41176470588235292</v>
      </c>
      <c r="G39" s="25">
        <f>G38/$C$43</f>
        <v>0.35294117647058826</v>
      </c>
      <c r="H39" s="37"/>
      <c r="J39" s="45">
        <f>SUM(J36:J38)</f>
        <v>17</v>
      </c>
      <c r="K39" s="5">
        <f>SUM(K36:K38)</f>
        <v>1</v>
      </c>
      <c r="L39" s="1"/>
    </row>
    <row r="40" spans="1:12">
      <c r="B40" s="6" t="s">
        <v>14</v>
      </c>
      <c r="C40" s="6">
        <f>COUNTIF(C4:C33,1)</f>
        <v>16</v>
      </c>
      <c r="D40" s="6">
        <f t="shared" ref="D40:H40" si="15">COUNTIF(D4:D33,1)</f>
        <v>12</v>
      </c>
      <c r="E40" s="6">
        <f t="shared" si="15"/>
        <v>6</v>
      </c>
      <c r="F40" s="6">
        <f t="shared" si="15"/>
        <v>7</v>
      </c>
      <c r="G40" s="6">
        <f t="shared" si="15"/>
        <v>4</v>
      </c>
      <c r="H40" s="6">
        <f t="shared" si="15"/>
        <v>13</v>
      </c>
      <c r="K40" s="1"/>
      <c r="L40" s="1"/>
    </row>
    <row r="41" spans="1:12">
      <c r="B41" s="6" t="s">
        <v>15</v>
      </c>
      <c r="C41" s="7">
        <f>C40/$C$43</f>
        <v>0.94117647058823528</v>
      </c>
      <c r="D41" s="7">
        <f t="shared" ref="D41:H41" si="16">D40/$C$43</f>
        <v>0.70588235294117652</v>
      </c>
      <c r="E41" s="7">
        <f t="shared" si="16"/>
        <v>0.35294117647058826</v>
      </c>
      <c r="F41" s="7">
        <f t="shared" si="16"/>
        <v>0.41176470588235292</v>
      </c>
      <c r="G41" s="7">
        <f t="shared" si="16"/>
        <v>0.23529411764705882</v>
      </c>
      <c r="H41" s="7">
        <f t="shared" si="16"/>
        <v>0.76470588235294112</v>
      </c>
      <c r="I41" s="54" t="s">
        <v>3</v>
      </c>
      <c r="J41" s="53"/>
      <c r="K41" s="32" t="s">
        <v>16</v>
      </c>
      <c r="L41" s="32" t="s">
        <v>17</v>
      </c>
    </row>
    <row r="42" spans="1:12">
      <c r="I42" s="32" t="s">
        <v>18</v>
      </c>
      <c r="J42" s="32"/>
      <c r="K42" s="33">
        <f>J36+J37</f>
        <v>11</v>
      </c>
      <c r="L42" s="34">
        <f>K36+K37</f>
        <v>0.64705882352941169</v>
      </c>
    </row>
    <row r="43" spans="1:12" ht="28.8">
      <c r="B43" s="8" t="s">
        <v>32</v>
      </c>
      <c r="C43" s="35">
        <f>COUNTIF(C4:C33,"&lt;&gt;")</f>
        <v>17</v>
      </c>
      <c r="I43" s="52" t="s">
        <v>5</v>
      </c>
      <c r="J43" s="53"/>
      <c r="K43" s="33">
        <f>J38</f>
        <v>6</v>
      </c>
      <c r="L43" s="34">
        <f>K38</f>
        <v>0.35294117647058826</v>
      </c>
    </row>
    <row r="44" spans="1:12">
      <c r="I44" s="46"/>
      <c r="J44" s="46"/>
      <c r="K44" s="3"/>
      <c r="L44" s="1"/>
    </row>
  </sheetData>
  <mergeCells count="10">
    <mergeCell ref="I44:J44"/>
    <mergeCell ref="C1:H1"/>
    <mergeCell ref="B1:B2"/>
    <mergeCell ref="N1:V2"/>
    <mergeCell ref="A1:A2"/>
    <mergeCell ref="I1:I2"/>
    <mergeCell ref="K1:K2"/>
    <mergeCell ref="J1:J2"/>
    <mergeCell ref="I43:J43"/>
    <mergeCell ref="I41:J41"/>
  </mergeCells>
  <pageMargins left="0.23622047244094491" right="0.23622047244094491" top="0.74803149606299213" bottom="0.74803149606299213" header="0.31496062992125984" footer="0.31496062992125984"/>
  <pageSetup paperSize="9" scale="55" fitToHeight="0" orientation="portrait" r:id="rId1"/>
  <colBreaks count="1" manualBreakCount="1">
    <brk id="12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таблица</vt:lpstr>
      <vt:lpstr>справляемость_чел</vt:lpstr>
      <vt:lpstr>Справляемость_%</vt:lpstr>
      <vt:lpstr>уровень_разв_чел</vt:lpstr>
      <vt:lpstr>уров_разв_%</vt:lpstr>
      <vt:lpstr>таблица!Область_печати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2018-09-13T03:47:58Z</cp:lastPrinted>
  <dcterms:created xsi:type="dcterms:W3CDTF">2017-09-13T15:03:14Z</dcterms:created>
  <dcterms:modified xsi:type="dcterms:W3CDTF">2019-12-15T16:44:44Z</dcterms:modified>
</cp:coreProperties>
</file>